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9495" activeTab="0"/>
  </bookViews>
  <sheets>
    <sheet name="Hoja1" sheetId="1" r:id="rId1"/>
    <sheet name="Datos Caudal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<sst xmlns="http://schemas.openxmlformats.org/spreadsheetml/2006/main" count="296" uniqueCount="95">
  <si>
    <t>Hoja de Cálculo de instalaciones de Fontanería</t>
  </si>
  <si>
    <t>Unidades:</t>
  </si>
  <si>
    <t>1 Bar = 100 Kpa</t>
  </si>
  <si>
    <t>1 mca = 9.80665 Kpa</t>
  </si>
  <si>
    <t>1 Kg/cm2 = 10 mca</t>
  </si>
  <si>
    <t>1 atm = 1.01325 x 100 Kpa</t>
  </si>
  <si>
    <t>Datos de partida:</t>
  </si>
  <si>
    <t>Presión disponible a salida de contador (Pd)=</t>
  </si>
  <si>
    <t>Kpa</t>
  </si>
  <si>
    <t>Presión mínima deseada en la salida del grifo (Pm)=</t>
  </si>
  <si>
    <t>KPa</t>
  </si>
  <si>
    <t>Altura entre plantas=</t>
  </si>
  <si>
    <t>m</t>
  </si>
  <si>
    <t>Coeficientes de pérdida en elementos de valvulería (K):</t>
  </si>
  <si>
    <t>Codos a 90º =</t>
  </si>
  <si>
    <t>Derivación =</t>
  </si>
  <si>
    <t>Válvulas =</t>
  </si>
  <si>
    <t>Reductor=</t>
  </si>
  <si>
    <t>Caudal instantáneo mínimo para cada tipo de aparato</t>
  </si>
  <si>
    <t>Tipo de aparato</t>
  </si>
  <si>
    <t>Lamamanos</t>
  </si>
  <si>
    <t>Lavabo</t>
  </si>
  <si>
    <t>Ducha</t>
  </si>
  <si>
    <t>Bañera de 1.40 m ó más</t>
  </si>
  <si>
    <t>Bañera de menos de 1.40 m</t>
  </si>
  <si>
    <t>Bidé</t>
  </si>
  <si>
    <t>Inodoro con cisterna</t>
  </si>
  <si>
    <t>Inodoro con fluxor</t>
  </si>
  <si>
    <t>Urinarios con grifo temporizado</t>
  </si>
  <si>
    <t>Urinarios con cisterna (c/u)</t>
  </si>
  <si>
    <t>Fregadero doméstico</t>
  </si>
  <si>
    <t>Fregadero no doméstico</t>
  </si>
  <si>
    <t>Lavavajillas doméstico</t>
  </si>
  <si>
    <t>Lavavajillas industrial (20 servicios)</t>
  </si>
  <si>
    <t>Lavadero</t>
  </si>
  <si>
    <t>Lavadora doméstica</t>
  </si>
  <si>
    <t>Lavdora industrial (8 Kg)</t>
  </si>
  <si>
    <t>Grifo aislado</t>
  </si>
  <si>
    <t>Grifo garaje</t>
  </si>
  <si>
    <t>Vertedero</t>
  </si>
  <si>
    <t>Presión mínima para fluxores y calentadores</t>
  </si>
  <si>
    <t>Presión mínima en grifos comunes:</t>
  </si>
  <si>
    <t>Rango de velocidades de cálculo:</t>
  </si>
  <si>
    <t>Tuberías metálicas: entre 0.50 - 2.00 m/s</t>
  </si>
  <si>
    <t>Tuberías termopálsticas y multicapas: entre 0.50 - 3.50 m/s</t>
  </si>
  <si>
    <t>Caudal agua fría (l/s)</t>
  </si>
  <si>
    <t>Caudal ACS (l/s)</t>
  </si>
  <si>
    <t>Caudal instalado=</t>
  </si>
  <si>
    <t>l/s</t>
  </si>
  <si>
    <t>Coeficiente simultaneidad Kv</t>
  </si>
  <si>
    <t>Nº Puntos consumo=</t>
  </si>
  <si>
    <t>Caudal de simultaneidad=</t>
  </si>
  <si>
    <t>Tubo de Alimentación:</t>
  </si>
  <si>
    <t>Distribuidor Principal:</t>
  </si>
  <si>
    <t>Montantes:</t>
  </si>
  <si>
    <t>Derivación Particular:</t>
  </si>
  <si>
    <t>Ramal de Enlace:</t>
  </si>
  <si>
    <t>La instalación consiste en una vivienda unifamiliar con contador individual.</t>
  </si>
  <si>
    <t>Tramo Acometida.</t>
  </si>
  <si>
    <t>Longitud de tramo=</t>
  </si>
  <si>
    <t>mm</t>
  </si>
  <si>
    <t>Diámetro exterior nominal tubería=</t>
  </si>
  <si>
    <t>Espesor tubería=</t>
  </si>
  <si>
    <t>Velocidad de cálculo en el tramo=</t>
  </si>
  <si>
    <t>m/s</t>
  </si>
  <si>
    <t>Pérdida de carga en valvulerías y accesorios en el tramo:</t>
  </si>
  <si>
    <t>Ktotal=</t>
  </si>
  <si>
    <r>
      <t>Pérdida de presión en el calentador de agua (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Pc)=</t>
    </r>
  </si>
  <si>
    <r>
      <t>Pérdida de presión en los grifos (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Pg)=</t>
    </r>
  </si>
  <si>
    <r>
      <t xml:space="preserve">Pérdida de carga 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Pv=</t>
    </r>
  </si>
  <si>
    <t>Pérdida de carga la longitud de tubería considerada:</t>
  </si>
  <si>
    <r>
      <t xml:space="preserve">Coeficiente de fricción,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=</t>
    </r>
  </si>
  <si>
    <t>Longitud de tubería, L=</t>
  </si>
  <si>
    <r>
      <t xml:space="preserve">Pérdida de carga, 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Pi=</t>
    </r>
  </si>
  <si>
    <t xml:space="preserve">Por lo tanto, sumando al valor anterior las pérdidas localizadas, se produce en el tramo de </t>
  </si>
  <si>
    <t xml:space="preserve">acometida de la instalación unas pérdidas por fricción de: </t>
  </si>
  <si>
    <r>
      <t xml:space="preserve">Pérdida de carga, 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Pf=</t>
    </r>
  </si>
  <si>
    <t>m.c.a.</t>
  </si>
  <si>
    <t>Nº de plantas=</t>
  </si>
  <si>
    <t>Tubo de Alimentación</t>
  </si>
  <si>
    <t>Distribuidor Principal</t>
  </si>
  <si>
    <t>Montantes</t>
  </si>
  <si>
    <t>Altura del montante=</t>
  </si>
  <si>
    <r>
      <t xml:space="preserve">Pérdida de carga, 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Ph=</t>
    </r>
  </si>
  <si>
    <t>Pérdida de presión debida a la gravedad por la altura:</t>
  </si>
  <si>
    <t>Por lo tanto, sumando todas las pérdidas de presión anteriores, en el tramo del montante</t>
  </si>
  <si>
    <t>se produce una pérdida de presión de:</t>
  </si>
  <si>
    <t>Derivación Particular</t>
  </si>
  <si>
    <t>Ramal de Enlace</t>
  </si>
  <si>
    <r>
      <t>Pérdida de presión en el punto de consumo (</t>
    </r>
    <r>
      <rPr>
        <sz val="10"/>
        <rFont val="UniversalMath1 BT"/>
        <family val="1"/>
      </rPr>
      <t>D</t>
    </r>
    <r>
      <rPr>
        <sz val="10"/>
        <rFont val="Arial"/>
        <family val="0"/>
      </rPr>
      <t>Pc)=</t>
    </r>
  </si>
  <si>
    <t>Por lo tanto, sumando al valor anterior de las pérdidas localizadas anteriores, se produce</t>
  </si>
  <si>
    <t xml:space="preserve">en el ramal de enlace unas pérdidas de: </t>
  </si>
  <si>
    <t>Caída de presión total en el punto de consumo:</t>
  </si>
  <si>
    <t>Caudal disponible en el punto de consumo:</t>
  </si>
  <si>
    <t>Presión disponible en el punto de consumo: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</si>
</sst>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name val="UniversalMath1 BT"/>
      <family val="1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workbookViewId="0" topLeftCell="A1">
      <selection activeCell="H1" sqref="H1"/>
    </sheetView>
  </sheetViews>
  <sheetFormatPr defaultColWidth="11.421875" defaultRowHeight="12.75"/>
  <sheetData>
    <row r="1" ht="12.75">
      <c r="A1" s="4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0" ht="12.75">
      <c r="A10" t="s">
        <v>57</v>
      </c>
    </row>
    <row r="11" spans="1:7" ht="12.75">
      <c r="A11" t="s">
        <v>7</v>
      </c>
      <c r="F11">
        <v>600</v>
      </c>
      <c r="G11" t="s">
        <v>10</v>
      </c>
    </row>
    <row r="12" spans="1:7" ht="12.75">
      <c r="A12" t="s">
        <v>9</v>
      </c>
      <c r="F12">
        <v>100</v>
      </c>
      <c r="G12" t="s">
        <v>10</v>
      </c>
    </row>
    <row r="13" spans="1:7" ht="12.75">
      <c r="A13" t="s">
        <v>67</v>
      </c>
      <c r="F13">
        <v>100</v>
      </c>
      <c r="G13" t="s">
        <v>10</v>
      </c>
    </row>
    <row r="14" spans="1:7" ht="12.75">
      <c r="A14" t="s">
        <v>68</v>
      </c>
      <c r="F14">
        <v>50</v>
      </c>
      <c r="G14" t="s">
        <v>10</v>
      </c>
    </row>
    <row r="15" spans="1:7" ht="12.75">
      <c r="A15" t="s">
        <v>11</v>
      </c>
      <c r="F15">
        <v>3</v>
      </c>
      <c r="G15" t="s">
        <v>12</v>
      </c>
    </row>
    <row r="16" spans="1:6" ht="12.75">
      <c r="A16" t="s">
        <v>78</v>
      </c>
      <c r="F16">
        <v>1</v>
      </c>
    </row>
    <row r="19" ht="12.75">
      <c r="A19" t="s">
        <v>13</v>
      </c>
    </row>
    <row r="20" spans="1:6" ht="12.75">
      <c r="A20" t="s">
        <v>14</v>
      </c>
      <c r="F20">
        <v>0.2</v>
      </c>
    </row>
    <row r="21" spans="1:6" ht="12.75">
      <c r="A21" t="s">
        <v>15</v>
      </c>
      <c r="F21">
        <v>0.3</v>
      </c>
    </row>
    <row r="22" spans="1:6" ht="12.75">
      <c r="A22" t="s">
        <v>16</v>
      </c>
      <c r="F22">
        <v>0.15</v>
      </c>
    </row>
    <row r="23" spans="1:6" ht="12.75">
      <c r="A23" t="s">
        <v>17</v>
      </c>
      <c r="F23">
        <v>0.2</v>
      </c>
    </row>
    <row r="25" ht="12.75">
      <c r="A25" s="4" t="s">
        <v>58</v>
      </c>
    </row>
    <row r="26" spans="1:7" ht="12.75">
      <c r="A26" t="s">
        <v>59</v>
      </c>
      <c r="F26" s="1">
        <v>5</v>
      </c>
      <c r="G26" t="s">
        <v>12</v>
      </c>
    </row>
    <row r="27" spans="1:7" ht="12.75">
      <c r="A27" t="s">
        <v>47</v>
      </c>
      <c r="F27" s="1">
        <v>2.5</v>
      </c>
      <c r="G27" t="s">
        <v>48</v>
      </c>
    </row>
    <row r="28" spans="1:6" ht="12.75">
      <c r="A28" t="s">
        <v>50</v>
      </c>
      <c r="F28" s="2">
        <v>2</v>
      </c>
    </row>
    <row r="29" spans="1:6" ht="12.75">
      <c r="A29" t="s">
        <v>49</v>
      </c>
      <c r="F29" s="1">
        <f>1/(SQRT((F28)-1))</f>
        <v>1</v>
      </c>
    </row>
    <row r="30" spans="1:7" ht="12.75">
      <c r="A30" t="s">
        <v>51</v>
      </c>
      <c r="F30" s="1">
        <f>F29*F27</f>
        <v>2.5</v>
      </c>
      <c r="G30" t="s">
        <v>48</v>
      </c>
    </row>
    <row r="32" spans="1:7" ht="12.75">
      <c r="A32" t="s">
        <v>61</v>
      </c>
      <c r="F32">
        <v>63</v>
      </c>
      <c r="G32" t="s">
        <v>60</v>
      </c>
    </row>
    <row r="33" spans="1:7" ht="12.75">
      <c r="A33" t="s">
        <v>62</v>
      </c>
      <c r="F33">
        <v>5.7</v>
      </c>
      <c r="G33" t="s">
        <v>60</v>
      </c>
    </row>
    <row r="35" spans="1:7" ht="12.75">
      <c r="A35" t="s">
        <v>63</v>
      </c>
      <c r="F35" s="1">
        <f>(4*F30/1000)/(PI()*((F32-2*F33)/1000)^2)</f>
        <v>1.1955031480371923</v>
      </c>
      <c r="G35" t="s">
        <v>64</v>
      </c>
    </row>
    <row r="36" ht="12.75">
      <c r="H36" s="3"/>
    </row>
    <row r="37" ht="12.75">
      <c r="A37" t="s">
        <v>65</v>
      </c>
    </row>
    <row r="38" spans="1:6" ht="12.75">
      <c r="A38" t="s">
        <v>66</v>
      </c>
      <c r="F38">
        <f>F20*2+F21*1+2*F22+F23</f>
        <v>1.2</v>
      </c>
    </row>
    <row r="39" spans="1:7" ht="12.75">
      <c r="A39" t="s">
        <v>69</v>
      </c>
      <c r="F39" s="1">
        <f>F38*F35^2/(2*9.80665)</f>
        <v>0.08744440417268917</v>
      </c>
      <c r="G39" t="s">
        <v>77</v>
      </c>
    </row>
    <row r="40" spans="6:7" ht="12.75">
      <c r="F40" s="1">
        <f>F39*9.80665</f>
        <v>0.8575366661801023</v>
      </c>
      <c r="G40" t="s">
        <v>8</v>
      </c>
    </row>
    <row r="42" ht="12.75">
      <c r="A42" t="s">
        <v>70</v>
      </c>
    </row>
    <row r="43" spans="1:6" ht="12.75">
      <c r="A43" t="s">
        <v>71</v>
      </c>
      <c r="F43">
        <v>0.024</v>
      </c>
    </row>
    <row r="44" spans="1:7" ht="12.75">
      <c r="A44" t="s">
        <v>72</v>
      </c>
      <c r="F44" s="1">
        <f>F26</f>
        <v>5</v>
      </c>
      <c r="G44" t="s">
        <v>12</v>
      </c>
    </row>
    <row r="45" spans="1:7" ht="12.75">
      <c r="A45" t="s">
        <v>73</v>
      </c>
      <c r="F45" s="1">
        <f>F43*(F44/((F32-2*F33)/1000))*(F35^2/(2*9.80665))</f>
        <v>0.16946589955947514</v>
      </c>
      <c r="G45" t="s">
        <v>77</v>
      </c>
    </row>
    <row r="46" spans="6:7" ht="12.75">
      <c r="F46" s="1">
        <f>F45*9.80665</f>
        <v>1.6618927639149268</v>
      </c>
      <c r="G46" t="s">
        <v>8</v>
      </c>
    </row>
    <row r="47" ht="12.75">
      <c r="D47" s="1"/>
    </row>
    <row r="48" ht="12.75">
      <c r="A48" t="s">
        <v>74</v>
      </c>
    </row>
    <row r="49" ht="12.75">
      <c r="A49" t="s">
        <v>75</v>
      </c>
    </row>
    <row r="50" spans="1:7" ht="12.75">
      <c r="A50" t="s">
        <v>76</v>
      </c>
      <c r="F50" s="1">
        <f>F39+F45</f>
        <v>0.2569103037321643</v>
      </c>
      <c r="G50" t="s">
        <v>77</v>
      </c>
    </row>
    <row r="51" spans="6:7" ht="12.75">
      <c r="F51" s="1">
        <f>F50*9.80665</f>
        <v>2.5194294300950286</v>
      </c>
      <c r="G51" t="s">
        <v>8</v>
      </c>
    </row>
    <row r="54" ht="12.75">
      <c r="A54" s="4" t="s">
        <v>79</v>
      </c>
    </row>
    <row r="55" spans="1:7" ht="12.75">
      <c r="A55" t="s">
        <v>59</v>
      </c>
      <c r="F55" s="1">
        <v>5</v>
      </c>
      <c r="G55" t="s">
        <v>12</v>
      </c>
    </row>
    <row r="56" spans="1:7" ht="12.75">
      <c r="A56" t="s">
        <v>47</v>
      </c>
      <c r="F56" s="1">
        <v>2.5</v>
      </c>
      <c r="G56" t="s">
        <v>48</v>
      </c>
    </row>
    <row r="57" spans="1:6" ht="12.75">
      <c r="A57" t="s">
        <v>50</v>
      </c>
      <c r="F57" s="2">
        <v>2</v>
      </c>
    </row>
    <row r="58" spans="1:6" ht="12.75">
      <c r="A58" t="s">
        <v>49</v>
      </c>
      <c r="F58" s="1">
        <f>1/(SQRT((F57)-1))</f>
        <v>1</v>
      </c>
    </row>
    <row r="59" spans="1:7" ht="12.75">
      <c r="A59" t="s">
        <v>51</v>
      </c>
      <c r="F59" s="1">
        <f>F58*F56</f>
        <v>2.5</v>
      </c>
      <c r="G59" t="s">
        <v>48</v>
      </c>
    </row>
    <row r="61" spans="1:7" ht="12.75">
      <c r="A61" t="s">
        <v>61</v>
      </c>
      <c r="F61">
        <v>63</v>
      </c>
      <c r="G61" t="s">
        <v>60</v>
      </c>
    </row>
    <row r="62" spans="1:7" ht="12.75">
      <c r="A62" t="s">
        <v>62</v>
      </c>
      <c r="F62">
        <v>5.7</v>
      </c>
      <c r="G62" t="s">
        <v>60</v>
      </c>
    </row>
    <row r="64" spans="1:7" ht="12.75">
      <c r="A64" t="s">
        <v>63</v>
      </c>
      <c r="F64" s="1">
        <f>(4*F59/1000)/(PI()*((F61-2*F62)/1000)^2)</f>
        <v>1.1955031480371923</v>
      </c>
      <c r="G64" t="s">
        <v>64</v>
      </c>
    </row>
    <row r="65" ht="12.75">
      <c r="H65" s="3"/>
    </row>
    <row r="66" ht="12.75">
      <c r="A66" t="s">
        <v>65</v>
      </c>
    </row>
    <row r="67" spans="1:6" ht="12.75">
      <c r="A67" t="s">
        <v>66</v>
      </c>
      <c r="F67" s="1">
        <v>1.2</v>
      </c>
    </row>
    <row r="68" spans="1:7" ht="12.75">
      <c r="A68" t="s">
        <v>69</v>
      </c>
      <c r="F68" s="1">
        <f>F67*F64^2/(2*9.80665)</f>
        <v>0.08744440417268917</v>
      </c>
      <c r="G68" t="s">
        <v>77</v>
      </c>
    </row>
    <row r="69" spans="6:7" ht="12.75">
      <c r="F69" s="1">
        <f>F68*9.80665</f>
        <v>0.8575366661801023</v>
      </c>
      <c r="G69" t="s">
        <v>8</v>
      </c>
    </row>
    <row r="71" ht="12.75">
      <c r="A71" t="s">
        <v>70</v>
      </c>
    </row>
    <row r="72" spans="1:6" ht="12.75">
      <c r="A72" t="s">
        <v>71</v>
      </c>
      <c r="F72">
        <v>0.024</v>
      </c>
    </row>
    <row r="73" spans="1:7" ht="12.75">
      <c r="A73" t="s">
        <v>72</v>
      </c>
      <c r="F73" s="1">
        <f>F55</f>
        <v>5</v>
      </c>
      <c r="G73" t="s">
        <v>12</v>
      </c>
    </row>
    <row r="74" spans="1:7" ht="12.75">
      <c r="A74" t="s">
        <v>73</v>
      </c>
      <c r="F74" s="1">
        <f>F72*(F73/((F61-2*F62)/1000))*(F64^2/(2*9.80665))</f>
        <v>0.16946589955947514</v>
      </c>
      <c r="G74" t="s">
        <v>77</v>
      </c>
    </row>
    <row r="75" spans="6:7" ht="12.75">
      <c r="F75" s="1">
        <f>F74*9.80665</f>
        <v>1.6618927639149268</v>
      </c>
      <c r="G75" t="s">
        <v>8</v>
      </c>
    </row>
    <row r="76" ht="12.75">
      <c r="D76" s="1"/>
    </row>
    <row r="77" ht="12.75">
      <c r="A77" t="s">
        <v>74</v>
      </c>
    </row>
    <row r="78" ht="12.75">
      <c r="A78" t="s">
        <v>75</v>
      </c>
    </row>
    <row r="79" spans="1:7" ht="12.75">
      <c r="A79" t="s">
        <v>76</v>
      </c>
      <c r="F79" s="1">
        <f>F68+F74</f>
        <v>0.2569103037321643</v>
      </c>
      <c r="G79" t="s">
        <v>77</v>
      </c>
    </row>
    <row r="80" spans="6:7" ht="12.75">
      <c r="F80" s="1">
        <f>F79*9.80665</f>
        <v>2.5194294300950286</v>
      </c>
      <c r="G80" t="s">
        <v>8</v>
      </c>
    </row>
    <row r="83" ht="12.75">
      <c r="A83" s="4" t="s">
        <v>80</v>
      </c>
    </row>
    <row r="84" spans="1:7" ht="12.75">
      <c r="A84" t="s">
        <v>59</v>
      </c>
      <c r="F84" s="1">
        <v>5</v>
      </c>
      <c r="G84" t="s">
        <v>12</v>
      </c>
    </row>
    <row r="85" spans="1:7" ht="12.75">
      <c r="A85" t="s">
        <v>47</v>
      </c>
      <c r="F85" s="1">
        <v>2.5</v>
      </c>
      <c r="G85" t="s">
        <v>48</v>
      </c>
    </row>
    <row r="86" spans="1:6" ht="12.75">
      <c r="A86" t="s">
        <v>50</v>
      </c>
      <c r="F86" s="2">
        <v>2</v>
      </c>
    </row>
    <row r="87" spans="1:6" ht="12.75">
      <c r="A87" t="s">
        <v>49</v>
      </c>
      <c r="F87" s="1">
        <f>1/(SQRT((F86)-1))</f>
        <v>1</v>
      </c>
    </row>
    <row r="88" spans="1:7" ht="12.75">
      <c r="A88" t="s">
        <v>51</v>
      </c>
      <c r="F88" s="1">
        <f>F87*F85</f>
        <v>2.5</v>
      </c>
      <c r="G88" t="s">
        <v>48</v>
      </c>
    </row>
    <row r="90" spans="1:7" ht="12.75">
      <c r="A90" t="s">
        <v>61</v>
      </c>
      <c r="F90">
        <v>63</v>
      </c>
      <c r="G90" t="s">
        <v>60</v>
      </c>
    </row>
    <row r="91" spans="1:7" ht="12.75">
      <c r="A91" t="s">
        <v>62</v>
      </c>
      <c r="F91">
        <v>5.7</v>
      </c>
      <c r="G91" t="s">
        <v>60</v>
      </c>
    </row>
    <row r="93" spans="1:7" ht="12.75">
      <c r="A93" t="s">
        <v>63</v>
      </c>
      <c r="F93" s="1">
        <f>(4*F88/1000)/(PI()*((F90-2*F91)/1000)^2)</f>
        <v>1.1955031480371923</v>
      </c>
      <c r="G93" t="s">
        <v>64</v>
      </c>
    </row>
    <row r="94" ht="12.75">
      <c r="H94" s="3"/>
    </row>
    <row r="95" ht="12.75">
      <c r="A95" t="s">
        <v>65</v>
      </c>
    </row>
    <row r="96" spans="1:6" ht="12.75">
      <c r="A96" t="s">
        <v>66</v>
      </c>
      <c r="F96" s="1">
        <v>1.2</v>
      </c>
    </row>
    <row r="97" spans="1:7" ht="12.75">
      <c r="A97" t="s">
        <v>69</v>
      </c>
      <c r="F97" s="1">
        <f>F96*F93^2/(2*9.80665)</f>
        <v>0.08744440417268917</v>
      </c>
      <c r="G97" t="s">
        <v>77</v>
      </c>
    </row>
    <row r="98" spans="6:7" ht="12.75">
      <c r="F98" s="1">
        <f>F97*9.80665</f>
        <v>0.8575366661801023</v>
      </c>
      <c r="G98" t="s">
        <v>8</v>
      </c>
    </row>
    <row r="100" ht="12.75">
      <c r="A100" t="s">
        <v>70</v>
      </c>
    </row>
    <row r="101" spans="1:6" ht="12.75">
      <c r="A101" t="s">
        <v>71</v>
      </c>
      <c r="F101">
        <v>0.024</v>
      </c>
    </row>
    <row r="102" spans="1:7" ht="12.75">
      <c r="A102" t="s">
        <v>72</v>
      </c>
      <c r="F102" s="1">
        <f>F84</f>
        <v>5</v>
      </c>
      <c r="G102" t="s">
        <v>12</v>
      </c>
    </row>
    <row r="103" spans="1:7" ht="12.75">
      <c r="A103" t="s">
        <v>73</v>
      </c>
      <c r="F103" s="1">
        <f>F101*(F102/((F90-2*F91)/1000))*(F93^2/(2*9.80665))</f>
        <v>0.16946589955947514</v>
      </c>
      <c r="G103" t="s">
        <v>77</v>
      </c>
    </row>
    <row r="104" spans="6:7" ht="12.75">
      <c r="F104" s="1">
        <f>F103*9.80665</f>
        <v>1.6618927639149268</v>
      </c>
      <c r="G104" t="s">
        <v>8</v>
      </c>
    </row>
    <row r="105" ht="12.75">
      <c r="D105" s="1"/>
    </row>
    <row r="106" ht="12.75">
      <c r="A106" t="s">
        <v>74</v>
      </c>
    </row>
    <row r="107" ht="12.75">
      <c r="A107" t="s">
        <v>75</v>
      </c>
    </row>
    <row r="108" spans="1:7" ht="12.75">
      <c r="A108" t="s">
        <v>76</v>
      </c>
      <c r="F108" s="1">
        <f>F97+F103</f>
        <v>0.2569103037321643</v>
      </c>
      <c r="G108" t="s">
        <v>77</v>
      </c>
    </row>
    <row r="109" spans="6:7" ht="12.75">
      <c r="F109" s="1">
        <f>F108*9.80665</f>
        <v>2.5194294300950286</v>
      </c>
      <c r="G109" t="s">
        <v>8</v>
      </c>
    </row>
    <row r="112" ht="12.75">
      <c r="A112" s="4" t="s">
        <v>81</v>
      </c>
    </row>
    <row r="113" spans="1:7" ht="12.75">
      <c r="A113" t="s">
        <v>82</v>
      </c>
      <c r="F113" s="1">
        <v>15</v>
      </c>
      <c r="G113" t="s">
        <v>12</v>
      </c>
    </row>
    <row r="114" spans="1:7" ht="12.75">
      <c r="A114" t="s">
        <v>47</v>
      </c>
      <c r="F114" s="1">
        <v>2.5</v>
      </c>
      <c r="G114" t="s">
        <v>48</v>
      </c>
    </row>
    <row r="115" spans="1:6" ht="12.75">
      <c r="A115" t="s">
        <v>50</v>
      </c>
      <c r="F115" s="2">
        <v>2</v>
      </c>
    </row>
    <row r="116" spans="1:6" ht="12.75">
      <c r="A116" t="s">
        <v>49</v>
      </c>
      <c r="F116" s="1">
        <f>1/(SQRT((F115)-1))</f>
        <v>1</v>
      </c>
    </row>
    <row r="117" spans="1:7" ht="12.75">
      <c r="A117" t="s">
        <v>51</v>
      </c>
      <c r="F117" s="1">
        <f>F116*F114</f>
        <v>2.5</v>
      </c>
      <c r="G117" t="s">
        <v>48</v>
      </c>
    </row>
    <row r="119" spans="1:7" ht="12.75">
      <c r="A119" t="s">
        <v>61</v>
      </c>
      <c r="F119">
        <v>63</v>
      </c>
      <c r="G119" t="s">
        <v>60</v>
      </c>
    </row>
    <row r="120" spans="1:7" ht="12.75">
      <c r="A120" t="s">
        <v>62</v>
      </c>
      <c r="F120">
        <v>5.7</v>
      </c>
      <c r="G120" t="s">
        <v>60</v>
      </c>
    </row>
    <row r="122" spans="1:7" ht="12.75">
      <c r="A122" t="s">
        <v>63</v>
      </c>
      <c r="F122" s="1">
        <f>(4*F117/1000)/(PI()*((F119-2*F120)/1000)^2)</f>
        <v>1.1955031480371923</v>
      </c>
      <c r="G122" t="s">
        <v>64</v>
      </c>
    </row>
    <row r="123" ht="12.75">
      <c r="H123" s="3"/>
    </row>
    <row r="124" ht="12.75">
      <c r="A124" t="s">
        <v>65</v>
      </c>
    </row>
    <row r="125" spans="1:6" ht="12.75">
      <c r="A125" t="s">
        <v>66</v>
      </c>
      <c r="F125" s="1">
        <v>1.2</v>
      </c>
    </row>
    <row r="126" spans="1:7" ht="12.75">
      <c r="A126" t="s">
        <v>69</v>
      </c>
      <c r="F126" s="1">
        <f>F125*F122^2/(2*9.80665)</f>
        <v>0.08744440417268917</v>
      </c>
      <c r="G126" t="s">
        <v>77</v>
      </c>
    </row>
    <row r="127" spans="6:7" ht="12.75">
      <c r="F127" s="1">
        <f>F126*9.80665</f>
        <v>0.8575366661801023</v>
      </c>
      <c r="G127" t="s">
        <v>8</v>
      </c>
    </row>
    <row r="129" ht="12.75">
      <c r="A129" t="s">
        <v>70</v>
      </c>
    </row>
    <row r="130" spans="1:6" ht="12.75">
      <c r="A130" t="s">
        <v>71</v>
      </c>
      <c r="F130">
        <v>0.024</v>
      </c>
    </row>
    <row r="131" spans="1:7" ht="12.75">
      <c r="A131" t="s">
        <v>72</v>
      </c>
      <c r="F131" s="1">
        <f>F113</f>
        <v>15</v>
      </c>
      <c r="G131" t="s">
        <v>12</v>
      </c>
    </row>
    <row r="132" spans="1:7" ht="12.75">
      <c r="A132" t="s">
        <v>73</v>
      </c>
      <c r="F132" s="1">
        <f>F130*(F131/((F119-2*F120)/1000))*(F122^2/(2*9.80665))</f>
        <v>0.5083976986784254</v>
      </c>
      <c r="G132" t="s">
        <v>77</v>
      </c>
    </row>
    <row r="133" spans="6:7" ht="12.75">
      <c r="F133" s="1">
        <f>F132*9.80665</f>
        <v>4.98567829174478</v>
      </c>
      <c r="G133" t="s">
        <v>8</v>
      </c>
    </row>
    <row r="134" ht="12.75">
      <c r="F134" s="1"/>
    </row>
    <row r="135" spans="1:6" ht="12.75">
      <c r="A135" t="s">
        <v>84</v>
      </c>
      <c r="F135" s="1"/>
    </row>
    <row r="136" spans="1:7" ht="12.75">
      <c r="A136" t="s">
        <v>83</v>
      </c>
      <c r="F136" s="1">
        <f>F113*9.80665</f>
        <v>147.09975</v>
      </c>
      <c r="G136" t="s">
        <v>8</v>
      </c>
    </row>
    <row r="137" spans="6:7" ht="12.75">
      <c r="F137" s="1">
        <f>F136/9.80665</f>
        <v>15.000000000000002</v>
      </c>
      <c r="G137" t="s">
        <v>77</v>
      </c>
    </row>
    <row r="138" ht="12.75">
      <c r="D138" s="1"/>
    </row>
    <row r="139" ht="12.75">
      <c r="A139" t="s">
        <v>85</v>
      </c>
    </row>
    <row r="140" ht="12.75">
      <c r="A140" t="s">
        <v>86</v>
      </c>
    </row>
    <row r="141" spans="1:7" ht="12.75">
      <c r="A141" t="s">
        <v>76</v>
      </c>
      <c r="F141" s="1">
        <f>F126+F132+F137</f>
        <v>15.595842102851117</v>
      </c>
      <c r="G141" t="s">
        <v>77</v>
      </c>
    </row>
    <row r="142" spans="6:7" ht="12.75">
      <c r="F142" s="1">
        <f>F141*9.80665</f>
        <v>152.9429649579249</v>
      </c>
      <c r="G142" t="s">
        <v>8</v>
      </c>
    </row>
    <row r="145" ht="12.75">
      <c r="A145" s="4" t="s">
        <v>87</v>
      </c>
    </row>
    <row r="146" spans="1:7" ht="12.75">
      <c r="A146" t="s">
        <v>59</v>
      </c>
      <c r="F146" s="1">
        <v>5</v>
      </c>
      <c r="G146" t="s">
        <v>12</v>
      </c>
    </row>
    <row r="147" spans="1:7" ht="12.75">
      <c r="A147" t="s">
        <v>47</v>
      </c>
      <c r="F147" s="1">
        <v>2.5</v>
      </c>
      <c r="G147" t="s">
        <v>48</v>
      </c>
    </row>
    <row r="148" spans="1:6" ht="12.75">
      <c r="A148" t="s">
        <v>50</v>
      </c>
      <c r="F148" s="2">
        <v>2</v>
      </c>
    </row>
    <row r="149" spans="1:6" ht="12.75">
      <c r="A149" t="s">
        <v>49</v>
      </c>
      <c r="F149" s="1">
        <f>1/(SQRT((F148)-1))</f>
        <v>1</v>
      </c>
    </row>
    <row r="150" spans="1:7" ht="12.75">
      <c r="A150" t="s">
        <v>51</v>
      </c>
      <c r="F150" s="1">
        <f>F149*F147</f>
        <v>2.5</v>
      </c>
      <c r="G150" t="s">
        <v>48</v>
      </c>
    </row>
    <row r="152" spans="1:7" ht="12.75">
      <c r="A152" t="s">
        <v>61</v>
      </c>
      <c r="F152">
        <v>63</v>
      </c>
      <c r="G152" t="s">
        <v>60</v>
      </c>
    </row>
    <row r="153" spans="1:7" ht="12.75">
      <c r="A153" t="s">
        <v>62</v>
      </c>
      <c r="F153">
        <v>5.7</v>
      </c>
      <c r="G153" t="s">
        <v>60</v>
      </c>
    </row>
    <row r="155" spans="1:7" ht="12.75">
      <c r="A155" t="s">
        <v>63</v>
      </c>
      <c r="F155" s="1">
        <f>(4*F150/1000)/(PI()*((F152-2*F153)/1000)^2)</f>
        <v>1.1955031480371923</v>
      </c>
      <c r="G155" t="s">
        <v>64</v>
      </c>
    </row>
    <row r="156" ht="12.75">
      <c r="H156" s="3"/>
    </row>
    <row r="157" ht="12.75">
      <c r="A157" t="s">
        <v>65</v>
      </c>
    </row>
    <row r="158" spans="1:6" ht="12.75">
      <c r="A158" t="s">
        <v>66</v>
      </c>
      <c r="F158" s="1">
        <v>1.2</v>
      </c>
    </row>
    <row r="159" spans="1:7" ht="12.75">
      <c r="A159" t="s">
        <v>69</v>
      </c>
      <c r="F159" s="1">
        <f>F158*F155^2/(2*9.80665)</f>
        <v>0.08744440417268917</v>
      </c>
      <c r="G159" t="s">
        <v>77</v>
      </c>
    </row>
    <row r="160" spans="6:7" ht="12.75">
      <c r="F160" s="1">
        <f>F159*9.80665</f>
        <v>0.8575366661801023</v>
      </c>
      <c r="G160" t="s">
        <v>8</v>
      </c>
    </row>
    <row r="162" ht="12.75">
      <c r="A162" t="s">
        <v>70</v>
      </c>
    </row>
    <row r="163" spans="1:6" ht="12.75">
      <c r="A163" t="s">
        <v>71</v>
      </c>
      <c r="F163">
        <v>0.024</v>
      </c>
    </row>
    <row r="164" spans="1:7" ht="12.75">
      <c r="A164" t="s">
        <v>72</v>
      </c>
      <c r="F164" s="1">
        <f>F146</f>
        <v>5</v>
      </c>
      <c r="G164" t="s">
        <v>12</v>
      </c>
    </row>
    <row r="165" spans="1:7" ht="12.75">
      <c r="A165" t="s">
        <v>73</v>
      </c>
      <c r="F165" s="1">
        <f>F163*(F164/((F152-2*F153)/1000))*(F155^2/(2*9.80665))</f>
        <v>0.16946589955947514</v>
      </c>
      <c r="G165" t="s">
        <v>77</v>
      </c>
    </row>
    <row r="166" spans="6:7" ht="12.75">
      <c r="F166" s="1">
        <f>F165*9.80665</f>
        <v>1.6618927639149268</v>
      </c>
      <c r="G166" t="s">
        <v>8</v>
      </c>
    </row>
    <row r="167" ht="12.75">
      <c r="D167" s="1"/>
    </row>
    <row r="168" ht="12.75">
      <c r="A168" t="s">
        <v>74</v>
      </c>
    </row>
    <row r="169" ht="12.75">
      <c r="A169" t="s">
        <v>75</v>
      </c>
    </row>
    <row r="170" spans="1:7" ht="12.75">
      <c r="A170" t="s">
        <v>76</v>
      </c>
      <c r="F170" s="1">
        <f>F159+F165</f>
        <v>0.2569103037321643</v>
      </c>
      <c r="G170" t="s">
        <v>77</v>
      </c>
    </row>
    <row r="171" spans="6:7" ht="12.75">
      <c r="F171" s="1">
        <f>F170*9.80665</f>
        <v>2.5194294300950286</v>
      </c>
      <c r="G171" t="s">
        <v>8</v>
      </c>
    </row>
    <row r="174" ht="12.75">
      <c r="A174" s="4" t="s">
        <v>88</v>
      </c>
    </row>
    <row r="175" spans="1:7" ht="12.75">
      <c r="A175" t="s">
        <v>59</v>
      </c>
      <c r="F175" s="1">
        <v>5</v>
      </c>
      <c r="G175" t="s">
        <v>12</v>
      </c>
    </row>
    <row r="176" spans="1:7" ht="12.75">
      <c r="A176" t="s">
        <v>47</v>
      </c>
      <c r="F176" s="1">
        <v>2.5</v>
      </c>
      <c r="G176" t="s">
        <v>48</v>
      </c>
    </row>
    <row r="177" spans="1:6" ht="12.75">
      <c r="A177" t="s">
        <v>50</v>
      </c>
      <c r="F177" s="2">
        <v>2</v>
      </c>
    </row>
    <row r="178" spans="1:6" ht="12.75">
      <c r="A178" t="s">
        <v>49</v>
      </c>
      <c r="F178" s="1">
        <f>1/(SQRT((F177)-1))</f>
        <v>1</v>
      </c>
    </row>
    <row r="179" spans="1:7" ht="12.75">
      <c r="A179" t="s">
        <v>51</v>
      </c>
      <c r="F179" s="1">
        <f>F178*F176</f>
        <v>2.5</v>
      </c>
      <c r="G179" t="s">
        <v>48</v>
      </c>
    </row>
    <row r="181" spans="1:7" ht="12.75">
      <c r="A181" t="s">
        <v>61</v>
      </c>
      <c r="F181">
        <v>63</v>
      </c>
      <c r="G181" t="s">
        <v>60</v>
      </c>
    </row>
    <row r="182" spans="1:7" ht="12.75">
      <c r="A182" t="s">
        <v>62</v>
      </c>
      <c r="F182">
        <v>5.7</v>
      </c>
      <c r="G182" t="s">
        <v>60</v>
      </c>
    </row>
    <row r="184" spans="1:7" ht="12.75">
      <c r="A184" t="s">
        <v>63</v>
      </c>
      <c r="F184" s="1">
        <f>(4*F179/1000)/(PI()*((F181-2*F182)/1000)^2)</f>
        <v>1.1955031480371923</v>
      </c>
      <c r="G184" t="s">
        <v>64</v>
      </c>
    </row>
    <row r="185" ht="12.75">
      <c r="H185" s="3"/>
    </row>
    <row r="186" ht="12.75">
      <c r="A186" t="s">
        <v>65</v>
      </c>
    </row>
    <row r="187" spans="1:6" ht="12.75">
      <c r="A187" t="s">
        <v>66</v>
      </c>
      <c r="F187" s="1">
        <v>1.2</v>
      </c>
    </row>
    <row r="188" spans="1:7" ht="12.75">
      <c r="A188" t="s">
        <v>69</v>
      </c>
      <c r="F188" s="1">
        <f>F187*F184^2/(2*9.80665)</f>
        <v>0.08744440417268917</v>
      </c>
      <c r="G188" t="s">
        <v>77</v>
      </c>
    </row>
    <row r="189" spans="6:7" ht="12.75">
      <c r="F189" s="1">
        <f>F188*9.80665</f>
        <v>0.8575366661801023</v>
      </c>
      <c r="G189" t="s">
        <v>8</v>
      </c>
    </row>
    <row r="191" ht="12.75">
      <c r="A191" t="s">
        <v>70</v>
      </c>
    </row>
    <row r="192" spans="1:6" ht="12.75">
      <c r="A192" t="s">
        <v>71</v>
      </c>
      <c r="F192">
        <v>0.024</v>
      </c>
    </row>
    <row r="193" spans="1:7" ht="12.75">
      <c r="A193" t="s">
        <v>72</v>
      </c>
      <c r="F193" s="1">
        <f>F175</f>
        <v>5</v>
      </c>
      <c r="G193" t="s">
        <v>12</v>
      </c>
    </row>
    <row r="194" spans="1:7" ht="12.75">
      <c r="A194" t="s">
        <v>73</v>
      </c>
      <c r="F194" s="1">
        <f>F192*(F193/((F181-2*F182)/1000))*(F184^2/(2*9.80665))</f>
        <v>0.16946589955947514</v>
      </c>
      <c r="G194" t="s">
        <v>77</v>
      </c>
    </row>
    <row r="195" spans="6:7" ht="12.75">
      <c r="F195" s="1">
        <f>F194*9.80665</f>
        <v>1.6618927639149268</v>
      </c>
      <c r="G195" t="s">
        <v>8</v>
      </c>
    </row>
    <row r="196" ht="12.75">
      <c r="F196" s="1"/>
    </row>
    <row r="197" spans="1:7" ht="12.75">
      <c r="A197" t="s">
        <v>89</v>
      </c>
      <c r="F197" s="1">
        <v>50</v>
      </c>
      <c r="G197" t="s">
        <v>8</v>
      </c>
    </row>
    <row r="198" spans="6:7" ht="12.75">
      <c r="F198" s="1">
        <f>F197/9.80665</f>
        <v>5.0985810648896415</v>
      </c>
      <c r="G198" t="s">
        <v>77</v>
      </c>
    </row>
    <row r="199" ht="12.75">
      <c r="D199" s="1"/>
    </row>
    <row r="200" ht="12.75">
      <c r="A200" t="s">
        <v>90</v>
      </c>
    </row>
    <row r="201" ht="12.75">
      <c r="A201" t="s">
        <v>91</v>
      </c>
    </row>
    <row r="202" spans="1:7" ht="12.75">
      <c r="A202" t="s">
        <v>76</v>
      </c>
      <c r="F202" s="1">
        <f>F188+F194+F198</f>
        <v>5.355491368621806</v>
      </c>
      <c r="G202" t="s">
        <v>77</v>
      </c>
    </row>
    <row r="203" spans="6:7" ht="12.75">
      <c r="F203" s="1">
        <f>F202*9.80665</f>
        <v>52.51942943009503</v>
      </c>
      <c r="G203" t="s">
        <v>8</v>
      </c>
    </row>
    <row r="206" spans="1:7" ht="12.75">
      <c r="A206" t="s">
        <v>92</v>
      </c>
      <c r="F206" s="1">
        <f>F50+F79+F108+F141+F170+F202</f>
        <v>21.97897468640158</v>
      </c>
      <c r="G206" t="s">
        <v>77</v>
      </c>
    </row>
    <row r="207" spans="6:7" ht="12.75">
      <c r="F207" s="1">
        <f>F206*9.80665</f>
        <v>215.54011210840002</v>
      </c>
      <c r="G207" t="s">
        <v>8</v>
      </c>
    </row>
    <row r="209" spans="1:7" ht="12.75">
      <c r="A209" t="s">
        <v>93</v>
      </c>
      <c r="F209">
        <v>0.1</v>
      </c>
      <c r="G209" t="s">
        <v>48</v>
      </c>
    </row>
    <row r="210" spans="1:7" ht="12.75">
      <c r="A210" t="s">
        <v>94</v>
      </c>
      <c r="G210" t="s">
        <v>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D40" sqref="D40"/>
    </sheetView>
  </sheetViews>
  <sheetFormatPr defaultColWidth="11.421875" defaultRowHeight="12.75"/>
  <cols>
    <col min="3" max="3" width="11.421875" style="1" customWidth="1"/>
    <col min="5" max="5" width="11.421875" style="1" customWidth="1"/>
  </cols>
  <sheetData>
    <row r="1" ht="12.75">
      <c r="A1" t="s">
        <v>18</v>
      </c>
    </row>
    <row r="3" spans="1:5" ht="12.75">
      <c r="A3" t="s">
        <v>19</v>
      </c>
      <c r="C3" s="1" t="s">
        <v>45</v>
      </c>
      <c r="E3" s="1" t="s">
        <v>46</v>
      </c>
    </row>
    <row r="4" spans="1:5" ht="12.75">
      <c r="A4" t="s">
        <v>20</v>
      </c>
      <c r="C4" s="1">
        <v>0.05</v>
      </c>
      <c r="E4" s="1">
        <v>0.03</v>
      </c>
    </row>
    <row r="5" spans="1:5" ht="12.75">
      <c r="A5" t="s">
        <v>21</v>
      </c>
      <c r="C5" s="1">
        <v>0.1</v>
      </c>
      <c r="E5" s="1">
        <v>0.065</v>
      </c>
    </row>
    <row r="6" spans="1:5" ht="12.75">
      <c r="A6" t="s">
        <v>22</v>
      </c>
      <c r="C6" s="1">
        <v>0.2</v>
      </c>
      <c r="E6" s="1">
        <v>0.1</v>
      </c>
    </row>
    <row r="7" spans="1:5" ht="12.75">
      <c r="A7" t="s">
        <v>23</v>
      </c>
      <c r="C7" s="1">
        <v>0.3</v>
      </c>
      <c r="E7" s="1">
        <v>0.2</v>
      </c>
    </row>
    <row r="8" spans="1:5" ht="12.75">
      <c r="A8" t="s">
        <v>24</v>
      </c>
      <c r="C8" s="1">
        <v>0.2</v>
      </c>
      <c r="E8" s="1">
        <v>0.15</v>
      </c>
    </row>
    <row r="9" spans="1:5" ht="12.75">
      <c r="A9" t="s">
        <v>25</v>
      </c>
      <c r="C9" s="1">
        <v>0.1</v>
      </c>
      <c r="E9" s="1">
        <v>0.065</v>
      </c>
    </row>
    <row r="10" spans="1:3" ht="12.75">
      <c r="A10" t="s">
        <v>26</v>
      </c>
      <c r="C10" s="1">
        <v>0.1</v>
      </c>
    </row>
    <row r="11" spans="1:3" ht="12.75">
      <c r="A11" t="s">
        <v>27</v>
      </c>
      <c r="C11" s="1">
        <v>1.25</v>
      </c>
    </row>
    <row r="12" spans="1:3" ht="12.75">
      <c r="A12" t="s">
        <v>28</v>
      </c>
      <c r="C12" s="1">
        <v>0.15</v>
      </c>
    </row>
    <row r="13" spans="1:3" ht="12.75">
      <c r="A13" t="s">
        <v>29</v>
      </c>
      <c r="C13" s="1">
        <v>0.04</v>
      </c>
    </row>
    <row r="14" spans="1:5" ht="12.75">
      <c r="A14" t="s">
        <v>30</v>
      </c>
      <c r="C14" s="1">
        <v>0.2</v>
      </c>
      <c r="E14" s="1">
        <v>0.1</v>
      </c>
    </row>
    <row r="15" spans="1:5" ht="12.75">
      <c r="A15" t="s">
        <v>31</v>
      </c>
      <c r="C15" s="1">
        <v>0.3</v>
      </c>
      <c r="E15" s="1">
        <v>0.2</v>
      </c>
    </row>
    <row r="16" spans="1:5" ht="12.75">
      <c r="A16" t="s">
        <v>32</v>
      </c>
      <c r="C16" s="1">
        <v>0.15</v>
      </c>
      <c r="E16" s="1">
        <v>0.1</v>
      </c>
    </row>
    <row r="17" spans="1:5" ht="12.75">
      <c r="A17" t="s">
        <v>33</v>
      </c>
      <c r="C17" s="1">
        <v>0.25</v>
      </c>
      <c r="E17" s="1">
        <v>0.2</v>
      </c>
    </row>
    <row r="18" spans="1:5" ht="12.75">
      <c r="A18" t="s">
        <v>34</v>
      </c>
      <c r="C18" s="1">
        <v>0.2</v>
      </c>
      <c r="E18" s="1">
        <v>0.1</v>
      </c>
    </row>
    <row r="19" spans="1:5" ht="12.75">
      <c r="A19" t="s">
        <v>35</v>
      </c>
      <c r="C19" s="1">
        <v>0.2</v>
      </c>
      <c r="E19" s="1">
        <v>0.15</v>
      </c>
    </row>
    <row r="20" spans="1:5" ht="12.75">
      <c r="A20" t="s">
        <v>36</v>
      </c>
      <c r="C20" s="1">
        <v>0.6</v>
      </c>
      <c r="E20" s="1">
        <v>0.4</v>
      </c>
    </row>
    <row r="21" spans="1:5" ht="12.75">
      <c r="A21" t="s">
        <v>37</v>
      </c>
      <c r="C21" s="1">
        <v>0.15</v>
      </c>
      <c r="E21" s="1">
        <v>0.1</v>
      </c>
    </row>
    <row r="22" spans="1:3" ht="12.75">
      <c r="A22" t="s">
        <v>38</v>
      </c>
      <c r="C22" s="1">
        <v>0.2</v>
      </c>
    </row>
    <row r="23" spans="1:3" ht="12.75">
      <c r="A23" t="s">
        <v>39</v>
      </c>
      <c r="C23" s="1">
        <v>0.2</v>
      </c>
    </row>
    <row r="26" spans="1:6" ht="12.75">
      <c r="A26" t="s">
        <v>41</v>
      </c>
      <c r="E26" s="1">
        <v>100</v>
      </c>
      <c r="F26" t="s">
        <v>8</v>
      </c>
    </row>
    <row r="27" spans="1:6" ht="12.75">
      <c r="A27" t="s">
        <v>40</v>
      </c>
      <c r="E27" s="1">
        <v>150</v>
      </c>
      <c r="F27" t="s">
        <v>8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41" ht="12.75">
      <c r="A41" t="s">
        <v>52</v>
      </c>
    </row>
    <row r="42" spans="1:4" ht="12.75">
      <c r="A42" t="s">
        <v>47</v>
      </c>
      <c r="C42" s="1">
        <v>1.9</v>
      </c>
      <c r="D42" t="s">
        <v>48</v>
      </c>
    </row>
    <row r="43" spans="1:3" ht="12.75">
      <c r="A43" t="s">
        <v>50</v>
      </c>
      <c r="C43" s="2">
        <f>7</f>
        <v>7</v>
      </c>
    </row>
    <row r="44" spans="1:3" ht="12.75">
      <c r="A44" t="s">
        <v>49</v>
      </c>
      <c r="C44" s="1">
        <f>1/(SQRT((C43)-1))</f>
        <v>0.4082482904638631</v>
      </c>
    </row>
    <row r="45" spans="1:4" ht="12.75">
      <c r="A45" t="s">
        <v>51</v>
      </c>
      <c r="C45" s="1">
        <f>C44*C42</f>
        <v>0.7756717518813399</v>
      </c>
      <c r="D45" t="s">
        <v>48</v>
      </c>
    </row>
    <row r="48" ht="12.75">
      <c r="A48" t="s">
        <v>53</v>
      </c>
    </row>
    <row r="49" spans="1:4" ht="12.75">
      <c r="A49" t="s">
        <v>47</v>
      </c>
      <c r="C49" s="1">
        <v>1.9</v>
      </c>
      <c r="D49" t="s">
        <v>48</v>
      </c>
    </row>
    <row r="50" spans="1:3" ht="12.75">
      <c r="A50" t="s">
        <v>50</v>
      </c>
      <c r="C50" s="2">
        <f>7</f>
        <v>7</v>
      </c>
    </row>
    <row r="51" spans="1:3" ht="12.75">
      <c r="A51" t="s">
        <v>49</v>
      </c>
      <c r="C51" s="1">
        <f>1/(SQRT((C50)-1))</f>
        <v>0.4082482904638631</v>
      </c>
    </row>
    <row r="52" spans="1:4" ht="12.75">
      <c r="A52" t="s">
        <v>51</v>
      </c>
      <c r="C52" s="1">
        <f>C51*C49</f>
        <v>0.7756717518813399</v>
      </c>
      <c r="D52" t="s">
        <v>48</v>
      </c>
    </row>
    <row r="55" ht="12.75">
      <c r="A55" t="s">
        <v>54</v>
      </c>
    </row>
    <row r="56" spans="1:4" ht="12.75">
      <c r="A56" t="s">
        <v>47</v>
      </c>
      <c r="C56" s="1">
        <v>1.9</v>
      </c>
      <c r="D56" t="s">
        <v>48</v>
      </c>
    </row>
    <row r="57" spans="1:3" ht="12.75">
      <c r="A57" t="s">
        <v>50</v>
      </c>
      <c r="C57" s="2">
        <f>7</f>
        <v>7</v>
      </c>
    </row>
    <row r="58" spans="1:3" ht="12.75">
      <c r="A58" t="s">
        <v>49</v>
      </c>
      <c r="C58" s="1">
        <f>1/(SQRT((C57)-1))</f>
        <v>0.4082482904638631</v>
      </c>
    </row>
    <row r="59" spans="1:4" ht="12.75">
      <c r="A59" t="s">
        <v>51</v>
      </c>
      <c r="C59" s="1">
        <f>C58*C56</f>
        <v>0.7756717518813399</v>
      </c>
      <c r="D59" t="s">
        <v>48</v>
      </c>
    </row>
    <row r="62" ht="12.75">
      <c r="A62" t="s">
        <v>55</v>
      </c>
    </row>
    <row r="63" spans="1:4" ht="12.75">
      <c r="A63" t="s">
        <v>47</v>
      </c>
      <c r="C63" s="1">
        <v>1.9</v>
      </c>
      <c r="D63" t="s">
        <v>48</v>
      </c>
    </row>
    <row r="64" spans="1:3" ht="12.75">
      <c r="A64" t="s">
        <v>50</v>
      </c>
      <c r="C64" s="2">
        <f>7</f>
        <v>7</v>
      </c>
    </row>
    <row r="65" spans="1:3" ht="12.75">
      <c r="A65" t="s">
        <v>49</v>
      </c>
      <c r="C65" s="1">
        <f>1/(SQRT((C64)-1))</f>
        <v>0.4082482904638631</v>
      </c>
    </row>
    <row r="66" spans="1:4" ht="12.75">
      <c r="A66" t="s">
        <v>51</v>
      </c>
      <c r="C66" s="1">
        <f>C65*C63</f>
        <v>0.7756717518813399</v>
      </c>
      <c r="D66" t="s">
        <v>48</v>
      </c>
    </row>
    <row r="69" ht="12.75">
      <c r="A69" t="s">
        <v>56</v>
      </c>
    </row>
    <row r="70" spans="1:4" ht="12.75">
      <c r="A70" t="s">
        <v>47</v>
      </c>
      <c r="C70" s="1">
        <v>1.9</v>
      </c>
      <c r="D70" t="s">
        <v>48</v>
      </c>
    </row>
    <row r="71" spans="1:3" ht="12.75">
      <c r="A71" t="s">
        <v>50</v>
      </c>
      <c r="C71" s="2">
        <f>7</f>
        <v>7</v>
      </c>
    </row>
    <row r="72" spans="1:3" ht="12.75">
      <c r="A72" t="s">
        <v>49</v>
      </c>
      <c r="C72" s="1">
        <f>1/(SQRT((C71)-1))</f>
        <v>0.4082482904638631</v>
      </c>
    </row>
    <row r="73" spans="1:4" ht="12.75">
      <c r="A73" t="s">
        <v>51</v>
      </c>
      <c r="C73" s="1">
        <f>C72*C70</f>
        <v>0.7756717518813399</v>
      </c>
      <c r="D73" t="s">
        <v>48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Hermenegildo Rodríguez Galbarro</dc:creator>
  <cp:keywords/>
  <dc:description/>
  <cp:lastModifiedBy>Herme</cp:lastModifiedBy>
  <cp:lastPrinted>2008-02-06T10:27:41Z</cp:lastPrinted>
  <dcterms:created xsi:type="dcterms:W3CDTF">2008-02-05T10:53:27Z</dcterms:created>
  <dcterms:modified xsi:type="dcterms:W3CDTF">2023-10-31T10:48:51Z</dcterms:modified>
  <cp:category/>
  <cp:version/>
  <cp:contentType/>
  <cp:contentStatus/>
</cp:coreProperties>
</file>